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45" yWindow="210" windowWidth="19440" windowHeight="13140" tabRatio="796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10" r:id="rId8"/>
    <sheet name="Цена МАТ и ОБ по ТКП" sheetId="9" r:id="rId9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I38" i="1"/>
  <c r="I37" i="1"/>
  <c r="I36" i="1"/>
  <c r="I35" i="1"/>
  <c r="I34" i="1"/>
  <c r="C30" i="1"/>
  <c r="G67" i="2"/>
  <c r="G68" i="2" s="1"/>
  <c r="G70" i="2" s="1"/>
  <c r="G71" i="2" s="1"/>
  <c r="G72" i="2" s="1"/>
  <c r="F67" i="2"/>
  <c r="F68" i="2" s="1"/>
  <c r="F70" i="2" s="1"/>
  <c r="F71" i="2" s="1"/>
  <c r="F72" i="2" s="1"/>
  <c r="C36" i="1" s="1"/>
  <c r="G66" i="2"/>
  <c r="F66" i="2"/>
  <c r="E66" i="2"/>
  <c r="E67" i="2" s="1"/>
  <c r="E68" i="2" s="1"/>
  <c r="E70" i="2" s="1"/>
  <c r="E71" i="2" s="1"/>
  <c r="E72" i="2" s="1"/>
  <c r="D66" i="2"/>
  <c r="D67" i="2" s="1"/>
  <c r="G59" i="2"/>
  <c r="F59" i="2"/>
  <c r="E59" i="2"/>
  <c r="D59" i="2"/>
  <c r="H58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2" i="2"/>
  <c r="H59" i="2" l="1"/>
  <c r="H23" i="2"/>
  <c r="H30" i="2"/>
  <c r="H33" i="2"/>
  <c r="H42" i="2"/>
  <c r="C32" i="1"/>
  <c r="C31" i="1"/>
  <c r="D68" i="2"/>
  <c r="H67" i="2"/>
  <c r="H66" i="2"/>
  <c r="D70" i="2" l="1"/>
  <c r="H68" i="2"/>
  <c r="D71" i="2" l="1"/>
  <c r="H70" i="2"/>
  <c r="H71" i="2" l="1"/>
  <c r="D72" i="2"/>
  <c r="H72" i="2" l="1"/>
  <c r="C35" i="1"/>
  <c r="C38" i="1" s="1"/>
  <c r="C40" i="1" s="1"/>
  <c r="C39" i="1" l="1"/>
  <c r="C42" i="1"/>
</calcChain>
</file>

<file path=xl/sharedStrings.xml><?xml version="1.0" encoding="utf-8"?>
<sst xmlns="http://schemas.openxmlformats.org/spreadsheetml/2006/main" count="287" uniqueCount="141">
  <si>
    <t>СВОДКА ЗАТРАТ</t>
  </si>
  <si>
    <t>P_0606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</si>
  <si>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</si>
  <si>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</si>
  <si>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</si>
  <si>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</si>
  <si>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</si>
  <si>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</si>
  <si>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</si>
  <si>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</si>
  <si>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</si>
  <si>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</si>
  <si>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</si>
  <si>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</si>
  <si>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</si>
  <si>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</si>
  <si>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</si>
  <si>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</si>
  <si>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</si>
  <si>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</si>
  <si>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</si>
  <si>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</si>
  <si>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</si>
  <si>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</si>
  <si>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</si>
  <si>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</si>
  <si>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</si>
  <si>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</si>
  <si>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</si>
  <si>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</si>
  <si>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</si>
  <si>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</si>
  <si>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</si>
  <si>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</si>
  <si>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</si>
  <si>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</si>
  <si>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</si>
  <si>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</si>
  <si>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</si>
  <si>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</si>
  <si>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</si>
  <si>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</si>
  <si>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</si>
  <si>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</si>
  <si>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</si>
  <si>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</si>
  <si>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</si>
  <si>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</si>
  <si>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</si>
  <si>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</si>
  <si>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</si>
  <si>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</si>
  <si>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</si>
  <si>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</si>
  <si>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</si>
  <si>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</si>
  <si>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</si>
  <si>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</si>
  <si>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</si>
  <si>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ОСР-107-12-01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</si>
  <si>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</si>
  <si>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</si>
  <si>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</si>
  <si>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</si>
  <si>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</si>
  <si>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</si>
  <si>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 25.05.2021 Пр.1 п.50 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</si>
  <si>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</si>
  <si>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</si>
  <si>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</si>
  <si>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</si>
  <si>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</si>
  <si>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</si>
  <si>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</si>
  <si>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</si>
  <si>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</si>
  <si>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</si>
  <si>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</si>
  <si>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</si>
  <si>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</si>
  <si>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</si>
  <si>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</si>
  <si>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</si>
  <si>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</si>
  <si>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</si>
  <si>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</si>
  <si>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</si>
  <si>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</si>
  <si>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</si>
  <si>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</si>
  <si>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</si>
  <si>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</si>
  <si>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</si>
  <si>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</si>
  <si>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</si>
  <si>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</si>
  <si>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</si>
  <si>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</si>
  <si>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</si>
  <si>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</si>
  <si>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</si>
  <si>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шт</t>
  </si>
  <si>
    <t>Стойка ж/б СВ95-3</t>
  </si>
  <si>
    <t>Стойка ж/б СНЦс-5,1-11,5</t>
  </si>
  <si>
    <t>Провод самонесущий изолированный СИП-2 3х95+1х95+1х25</t>
  </si>
  <si>
    <t>км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</si>
  <si>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</si>
  <si>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</si>
  <si>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</si>
  <si>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</si>
  <si>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</si>
  <si>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</si>
  <si>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</si>
  <si>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</si>
  <si>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</si>
  <si>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</si>
  <si>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</si>
  <si>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</si>
  <si>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</si>
  <si>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</si>
  <si>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</si>
  <si>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2026 год</t>
  </si>
  <si>
    <t>Реконструкция ВЛ-0,4 кВ (протяженностью 4,48 км) Ф-5,8, 12 от ТП-140, установка приборов учета (188 т.у.) г.о. Тольятти Самарская область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</si>
  <si>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</si>
  <si>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</si>
  <si>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</si>
  <si>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</si>
  <si>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</si>
  <si>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Строительные работы</t>
  </si>
  <si>
    <t>ОСР 12-01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</si>
  <si>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</si>
  <si>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</si>
  <si>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107-02-01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</si>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</sst>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#\ ##0.00"/>
  </numFmts>
  <fonts count="20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charset val="134"/>
      <scheme val="minor"/>
    </font>
    <font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b/>
      <sz val="14"/>
      <color rgb="FF000000"/>
      <name val="Times New Roman"/>
      <charset val="134"/>
    </font>
    <font>
      <b/>
      <sz val="20"/>
      <color rgb="FF000000"/>
      <name val="Times New Roman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  <xf numFmtId="0" fontId="15" fillId="0" borderId="0"/>
  </cellStyleXfs>
  <cellXfs count="10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43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164" fontId="11" fillId="0" borderId="1" xfId="1" applyFont="1" applyFill="1" applyBorder="1" applyAlignment="1">
      <alignment vertical="center" wrapText="1"/>
    </xf>
    <xf numFmtId="165" fontId="12" fillId="0" borderId="0" xfId="4" applyNumberFormat="1" applyFont="1" applyAlignment="1">
      <alignment vertical="center"/>
    </xf>
    <xf numFmtId="169" fontId="12" fillId="0" borderId="0" xfId="4" applyNumberFormat="1" applyFont="1" applyAlignment="1">
      <alignment vertical="center"/>
    </xf>
    <xf numFmtId="164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164" fontId="11" fillId="0" borderId="1" xfId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12" fillId="0" borderId="0" xfId="4" applyNumberFormat="1" applyFont="1" applyAlignment="1">
      <alignment vertical="center"/>
    </xf>
    <xf numFmtId="167" fontId="3" fillId="0" borderId="0" xfId="0" applyNumberFormat="1" applyFont="1" applyAlignment="1">
      <alignment horizontal="left" vertical="center"/>
    </xf>
    <xf numFmtId="4" fontId="11" fillId="0" borderId="1" xfId="3" applyNumberFormat="1" applyFont="1" applyBorder="1" applyAlignment="1">
      <alignment horizontal="center" vertical="center" wrapText="1"/>
    </xf>
    <xf numFmtId="43" fontId="11" fillId="0" borderId="1" xfId="3" applyNumberFormat="1" applyFont="1" applyBorder="1" applyAlignment="1">
      <alignment vertical="center" wrapText="1"/>
    </xf>
    <xf numFmtId="0" fontId="4" fillId="0" borderId="0" xfId="4" applyFont="1" applyAlignment="1">
      <alignment vertical="center"/>
    </xf>
    <xf numFmtId="43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5" fillId="0" borderId="0" xfId="5"/>
    <xf numFmtId="0" fontId="16" fillId="0" borderId="0" xfId="5" applyFont="1" applyAlignment="1">
      <alignment horizontal="left" vertical="center"/>
    </xf>
    <xf numFmtId="0" fontId="16" fillId="0" borderId="0" xfId="5" applyFont="1" applyAlignment="1">
      <alignment vertical="center"/>
    </xf>
    <xf numFmtId="0" fontId="16" fillId="0" borderId="0" xfId="5" applyFont="1" applyAlignment="1">
      <alignment horizontal="center" vertical="center"/>
    </xf>
    <xf numFmtId="0" fontId="16" fillId="0" borderId="0" xfId="5" applyFont="1" applyAlignment="1">
      <alignment horizontal="left" vertical="center"/>
    </xf>
    <xf numFmtId="0" fontId="16" fillId="0" borderId="0" xfId="5" applyFont="1" applyAlignment="1">
      <alignment horizontal="left" vertical="center" wrapText="1"/>
    </xf>
    <xf numFmtId="0" fontId="16" fillId="0" borderId="0" xfId="5" applyFont="1" applyAlignment="1">
      <alignment horizontal="center" vertical="center" wrapText="1"/>
    </xf>
    <xf numFmtId="0" fontId="16" fillId="0" borderId="1" xfId="5" applyFont="1" applyBorder="1" applyAlignment="1">
      <alignment horizontal="left" vertical="center" wrapText="1"/>
    </xf>
    <xf numFmtId="0" fontId="16" fillId="0" borderId="1" xfId="5" applyFont="1" applyBorder="1" applyAlignment="1">
      <alignment horizontal="center" vertical="center"/>
    </xf>
    <xf numFmtId="2" fontId="16" fillId="0" borderId="1" xfId="5" applyNumberFormat="1" applyFont="1" applyBorder="1" applyAlignment="1">
      <alignment horizontal="center" vertical="center"/>
    </xf>
    <xf numFmtId="0" fontId="16" fillId="0" borderId="1" xfId="5" applyFont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/>
    </xf>
    <xf numFmtId="0" fontId="18" fillId="0" borderId="1" xfId="5" applyFont="1" applyBorder="1" applyAlignment="1">
      <alignment horizontal="center" vertical="center" wrapText="1"/>
    </xf>
    <xf numFmtId="0" fontId="16" fillId="0" borderId="1" xfId="5" applyFont="1" applyBorder="1" applyAlignment="1">
      <alignment horizontal="left" vertical="center" wrapText="1"/>
    </xf>
    <xf numFmtId="0" fontId="18" fillId="0" borderId="1" xfId="5" applyFont="1" applyBorder="1" applyAlignment="1">
      <alignment horizontal="left" vertical="center"/>
    </xf>
    <xf numFmtId="0" fontId="18" fillId="0" borderId="1" xfId="5" applyFont="1" applyBorder="1" applyAlignment="1">
      <alignment horizontal="left" vertical="center" wrapText="1"/>
    </xf>
    <xf numFmtId="2" fontId="18" fillId="0" borderId="1" xfId="5" applyNumberFormat="1" applyFont="1" applyBorder="1" applyAlignment="1">
      <alignment horizontal="center" vertical="center"/>
    </xf>
    <xf numFmtId="0" fontId="16" fillId="0" borderId="1" xfId="5" applyFont="1" applyBorder="1" applyAlignment="1">
      <alignment horizontal="center" vertical="center" wrapText="1"/>
    </xf>
    <xf numFmtId="0" fontId="19" fillId="0" borderId="1" xfId="5" applyFont="1" applyBorder="1" applyAlignment="1">
      <alignment horizontal="left" vertical="center"/>
    </xf>
    <xf numFmtId="0" fontId="19" fillId="0" borderId="1" xfId="5" applyFont="1" applyBorder="1" applyAlignment="1">
      <alignment horizontal="left" vertical="center" wrapText="1"/>
    </xf>
    <xf numFmtId="0" fontId="16" fillId="0" borderId="1" xfId="5" applyFont="1" applyBorder="1" applyAlignment="1">
      <alignment vertical="center" wrapText="1"/>
    </xf>
    <xf numFmtId="174" fontId="16" fillId="0" borderId="1" xfId="5" applyNumberFormat="1" applyFont="1" applyBorder="1" applyAlignment="1">
      <alignment horizontal="center" vertical="center" wrapText="1"/>
    </xf>
    <xf numFmtId="49" fontId="19" fillId="0" borderId="1" xfId="5" applyNumberFormat="1" applyFont="1" applyBorder="1" applyAlignment="1">
      <alignment horizontal="left" vertical="center" wrapText="1"/>
    </xf>
  </cellXfs>
  <cellStyles count="6">
    <cellStyle name="Normal" xfId="3"/>
    <cellStyle name="Обычный" xfId="0" builtinId="0"/>
    <cellStyle name="Обычный 2" xfId="4"/>
    <cellStyle name="Обычный 3" xfId="5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4" zoomScale="90" zoomScaleNormal="90" workbookViewId="0">
      <selection activeCell="A12" sqref="A12:C12"/>
    </sheetView>
  </sheetViews>
  <sheetFormatPr defaultRowHeight="15"/>
  <cols>
    <col min="1" max="1" width="10.85546875" customWidth="1"/>
    <col min="2" max="2" width="101.42578125" customWidth="1"/>
    <col min="3" max="3" width="35" customWidth="1"/>
    <col min="4" max="4" width="15.7109375" customWidth="1"/>
    <col min="9" max="9" width="16.28515625" customWidth="1"/>
  </cols>
  <sheetData>
    <row r="1" spans="1:3" ht="15.75" customHeight="1">
      <c r="A1" s="4"/>
      <c r="B1" s="4"/>
      <c r="C1" s="4"/>
    </row>
    <row r="2" spans="1:3" ht="15.75" customHeight="1">
      <c r="A2" s="1"/>
      <c r="B2" s="1"/>
      <c r="C2" s="1"/>
    </row>
    <row r="3" spans="1:3" ht="15.75" customHeight="1">
      <c r="A3" s="2"/>
      <c r="B3" s="2"/>
      <c r="C3" s="2"/>
    </row>
    <row r="4" spans="1:3" ht="15.75" customHeight="1">
      <c r="A4" s="1"/>
      <c r="B4" s="1"/>
      <c r="C4" s="1"/>
    </row>
    <row r="5" spans="1:3" ht="15.75" customHeight="1">
      <c r="A5" s="1"/>
      <c r="B5" s="1"/>
      <c r="C5" s="1"/>
    </row>
    <row r="6" spans="1:3" ht="15.75" customHeight="1">
      <c r="A6" s="1"/>
      <c r="B6" s="1"/>
      <c r="C6" s="66"/>
    </row>
    <row r="7" spans="1:3" ht="15.75" customHeight="1">
      <c r="A7" s="1"/>
      <c r="B7" s="1"/>
      <c r="C7" s="1"/>
    </row>
    <row r="8" spans="1:3" ht="15.75" customHeight="1">
      <c r="A8" s="2"/>
      <c r="B8" s="2"/>
      <c r="C8" s="2"/>
    </row>
    <row r="9" spans="1:3" ht="15.75" customHeight="1">
      <c r="A9" s="1"/>
      <c r="B9" s="1"/>
      <c r="C9" s="1"/>
    </row>
    <row r="10" spans="1:3" ht="15.75" customHeight="1">
      <c r="A10" s="1"/>
      <c r="B10" s="1"/>
      <c r="C10" s="1"/>
    </row>
    <row r="11" spans="1:3" ht="15.75" customHeight="1">
      <c r="A11" s="1"/>
      <c r="B11" s="1"/>
      <c r="C11" s="1"/>
    </row>
    <row r="12" spans="1:3" ht="15.75" customHeight="1">
      <c r="A12" s="76" t="s">
        <v>0</v>
      </c>
      <c r="B12" s="76"/>
      <c r="C12" s="76"/>
    </row>
    <row r="13" spans="1:3" ht="15.75" customHeight="1">
      <c r="A13" s="1"/>
      <c r="B13" s="1"/>
      <c r="C13" s="1"/>
    </row>
    <row r="14" spans="1:3" ht="15.75" customHeight="1">
      <c r="A14" s="1"/>
      <c r="B14" s="1"/>
      <c r="C14" s="1"/>
    </row>
    <row r="15" spans="1:3" ht="15.75" customHeight="1">
      <c r="A15" s="1"/>
      <c r="B15" s="1"/>
      <c r="C15" s="1"/>
    </row>
    <row r="16" spans="1:3" ht="20.25" customHeight="1">
      <c r="A16" s="79" t="s">
        <v>1</v>
      </c>
      <c r="B16" s="79"/>
      <c r="C16" s="79"/>
    </row>
    <row r="17" spans="1:9" ht="15.75" customHeight="1">
      <c r="A17" s="78" t="s">
        <v>2</v>
      </c>
      <c r="B17" s="78"/>
      <c r="C17" s="78"/>
    </row>
    <row r="18" spans="1:9" ht="15.75" customHeight="1">
      <c r="A18" s="1"/>
      <c r="B18" s="1"/>
      <c r="C18" s="1"/>
    </row>
    <row r="19" spans="1:9" ht="72" customHeight="1">
      <c r="A19" s="77" t="s">
        <v>122</v>
      </c>
      <c r="B19" s="77"/>
      <c r="C19" s="77"/>
    </row>
    <row r="20" spans="1:9" ht="15.75" customHeight="1">
      <c r="A20" s="78" t="s">
        <v>3</v>
      </c>
      <c r="B20" s="78"/>
      <c r="C20" s="78"/>
    </row>
    <row r="21" spans="1:9" ht="15.75" customHeight="1">
      <c r="A21" s="1"/>
      <c r="B21" s="1"/>
      <c r="C21" s="1"/>
    </row>
    <row r="22" spans="1:9" ht="15.75" customHeight="1">
      <c r="A22" s="1"/>
      <c r="B22" s="1"/>
      <c r="C22" s="1"/>
    </row>
    <row r="23" spans="1:9" ht="47.25" customHeight="1">
      <c r="A23" s="36" t="s">
        <v>4</v>
      </c>
      <c r="B23" s="36" t="s">
        <v>5</v>
      </c>
      <c r="C23" s="36" t="s">
        <v>107</v>
      </c>
      <c r="D23" s="69"/>
      <c r="E23" s="37"/>
      <c r="F23" s="37"/>
      <c r="G23" s="38"/>
      <c r="H23" s="38"/>
      <c r="I23" s="38"/>
    </row>
    <row r="24" spans="1:9" ht="15.75" customHeight="1">
      <c r="A24" s="36">
        <v>1</v>
      </c>
      <c r="B24" s="36">
        <v>2</v>
      </c>
      <c r="C24" s="36">
        <v>3</v>
      </c>
      <c r="D24" s="69"/>
      <c r="E24" s="37"/>
      <c r="F24" s="37"/>
      <c r="G24" s="38"/>
      <c r="H24" s="38"/>
      <c r="I24" s="38"/>
    </row>
    <row r="25" spans="1:9" ht="15.75" customHeight="1">
      <c r="A25" s="73" t="s">
        <v>121</v>
      </c>
      <c r="B25" s="74"/>
      <c r="C25" s="75"/>
      <c r="D25" s="69"/>
      <c r="E25" s="37"/>
      <c r="F25" s="37"/>
      <c r="G25" s="38"/>
      <c r="H25" s="38"/>
      <c r="I25" s="38"/>
    </row>
    <row r="26" spans="1:9" ht="15.75" customHeight="1">
      <c r="A26" s="36">
        <v>1</v>
      </c>
      <c r="B26" s="39" t="s">
        <v>109</v>
      </c>
      <c r="C26" s="67"/>
      <c r="D26" s="69"/>
      <c r="E26" s="37"/>
      <c r="F26" s="37"/>
      <c r="G26" s="38"/>
      <c r="H26" s="38" t="s">
        <v>110</v>
      </c>
      <c r="I26" s="38"/>
    </row>
    <row r="27" spans="1:9" ht="15.75" customHeight="1">
      <c r="A27" s="40" t="s">
        <v>6</v>
      </c>
      <c r="B27" s="39" t="s">
        <v>111</v>
      </c>
      <c r="C27" s="68">
        <v>0</v>
      </c>
      <c r="D27" s="70"/>
      <c r="E27" s="41"/>
      <c r="F27" s="41"/>
      <c r="G27" s="42" t="s">
        <v>112</v>
      </c>
      <c r="H27" s="42" t="s">
        <v>113</v>
      </c>
      <c r="I27" s="42" t="s">
        <v>114</v>
      </c>
    </row>
    <row r="28" spans="1:9" ht="15.75" customHeight="1">
      <c r="A28" s="40" t="s">
        <v>7</v>
      </c>
      <c r="B28" s="39" t="s">
        <v>115</v>
      </c>
      <c r="C28" s="68">
        <v>0</v>
      </c>
      <c r="D28" s="70"/>
      <c r="E28" s="41"/>
      <c r="F28" s="41"/>
      <c r="G28" s="43">
        <v>2019</v>
      </c>
      <c r="H28" s="44">
        <v>106.826398641827</v>
      </c>
      <c r="I28" s="45"/>
    </row>
    <row r="29" spans="1:9" ht="15.75" customHeight="1">
      <c r="A29" s="40" t="s">
        <v>8</v>
      </c>
      <c r="B29" s="39" t="s">
        <v>116</v>
      </c>
      <c r="C29" s="46">
        <v>0</v>
      </c>
      <c r="D29" s="70"/>
      <c r="E29" s="41"/>
      <c r="F29" s="41"/>
      <c r="G29" s="43">
        <v>2020</v>
      </c>
      <c r="H29" s="44">
        <v>105.56188522495653</v>
      </c>
      <c r="I29" s="45"/>
    </row>
    <row r="30" spans="1:9" ht="15.75" customHeight="1">
      <c r="A30" s="36">
        <v>2</v>
      </c>
      <c r="B30" s="39" t="s">
        <v>9</v>
      </c>
      <c r="C30" s="46">
        <f>C27+C28+C29</f>
        <v>0</v>
      </c>
      <c r="D30" s="71"/>
      <c r="E30" s="47"/>
      <c r="F30" s="48"/>
      <c r="G30" s="43">
        <v>2021</v>
      </c>
      <c r="H30" s="44">
        <v>104.9354</v>
      </c>
      <c r="I30" s="45"/>
    </row>
    <row r="31" spans="1:9" ht="15.75" customHeight="1">
      <c r="A31" s="40" t="s">
        <v>10</v>
      </c>
      <c r="B31" s="39" t="s">
        <v>117</v>
      </c>
      <c r="C31" s="46">
        <f>C30-ROUND(C30/1.2,5)</f>
        <v>0</v>
      </c>
      <c r="D31" s="70"/>
      <c r="E31" s="47"/>
      <c r="F31" s="41"/>
      <c r="G31" s="43">
        <v>2022</v>
      </c>
      <c r="H31" s="44">
        <v>114.63142733059361</v>
      </c>
      <c r="I31" s="49"/>
    </row>
    <row r="32" spans="1:9" ht="15.75">
      <c r="A32" s="36">
        <v>3</v>
      </c>
      <c r="B32" s="39" t="s">
        <v>118</v>
      </c>
      <c r="C32" s="50">
        <f>C30*I36</f>
        <v>0</v>
      </c>
      <c r="D32" s="70"/>
      <c r="E32" s="51"/>
      <c r="F32" s="52"/>
      <c r="G32" s="53">
        <v>2023</v>
      </c>
      <c r="H32" s="44">
        <v>109.09646626082731</v>
      </c>
      <c r="I32" s="49"/>
    </row>
    <row r="33" spans="1:9" ht="15.75">
      <c r="A33" s="73" t="s">
        <v>108</v>
      </c>
      <c r="B33" s="74"/>
      <c r="C33" s="75"/>
      <c r="D33" s="69"/>
      <c r="E33" s="54"/>
      <c r="F33" s="55"/>
      <c r="G33" s="43">
        <v>2024</v>
      </c>
      <c r="H33" s="44">
        <v>109.11350326220534</v>
      </c>
      <c r="I33" s="49"/>
    </row>
    <row r="34" spans="1:9" ht="15.75">
      <c r="A34" s="36">
        <v>1</v>
      </c>
      <c r="B34" s="39" t="s">
        <v>109</v>
      </c>
      <c r="C34" s="67"/>
      <c r="D34" s="72"/>
      <c r="E34" s="56"/>
      <c r="F34" s="57"/>
      <c r="G34" s="43">
        <v>2025</v>
      </c>
      <c r="H34" s="44">
        <v>107.81631706396419</v>
      </c>
      <c r="I34" s="58">
        <f>(H34+100)/200</f>
        <v>1.039081585319821</v>
      </c>
    </row>
    <row r="35" spans="1:9" ht="15.75">
      <c r="A35" s="40" t="s">
        <v>6</v>
      </c>
      <c r="B35" s="39" t="s">
        <v>111</v>
      </c>
      <c r="C35" s="59">
        <f>ССР!D72+ССР!E72</f>
        <v>28768.74701075261</v>
      </c>
      <c r="D35" s="70"/>
      <c r="E35" s="56"/>
      <c r="F35" s="41"/>
      <c r="G35" s="43">
        <v>2026</v>
      </c>
      <c r="H35" s="44">
        <v>105.26289686896166</v>
      </c>
      <c r="I35" s="58">
        <f>(H35+100)/200*H34/100</f>
        <v>1.1065344785145874</v>
      </c>
    </row>
    <row r="36" spans="1:9" ht="15.75">
      <c r="A36" s="40" t="s">
        <v>7</v>
      </c>
      <c r="B36" s="39" t="s">
        <v>115</v>
      </c>
      <c r="C36" s="59">
        <f>ССР!F72</f>
        <v>0</v>
      </c>
      <c r="D36" s="70"/>
      <c r="E36" s="56"/>
      <c r="F36" s="41"/>
      <c r="G36" s="43">
        <v>2027</v>
      </c>
      <c r="H36" s="44">
        <v>104.42089798933949</v>
      </c>
      <c r="I36" s="58">
        <f>(H36+100)/200*H35/100*H34/100</f>
        <v>1.1599922999352297</v>
      </c>
    </row>
    <row r="37" spans="1:9" ht="15.75">
      <c r="A37" s="40" t="s">
        <v>8</v>
      </c>
      <c r="B37" s="39" t="s">
        <v>116</v>
      </c>
      <c r="C37" s="59">
        <f>(ССР!G68)*1.2</f>
        <v>3423.6737843392334</v>
      </c>
      <c r="D37" s="70"/>
      <c r="E37" s="56"/>
      <c r="F37" s="41"/>
      <c r="G37" s="43">
        <v>2028</v>
      </c>
      <c r="H37" s="44">
        <v>104.42089798933949</v>
      </c>
      <c r="I37" s="58">
        <f>(H37+100)/200*H36/100*H35/100*H34/100</f>
        <v>1.2112743761995592</v>
      </c>
    </row>
    <row r="38" spans="1:9" ht="15.75">
      <c r="A38" s="36">
        <v>2</v>
      </c>
      <c r="B38" s="39" t="s">
        <v>9</v>
      </c>
      <c r="C38" s="59">
        <f>C35+C36+C37</f>
        <v>32192.420795091843</v>
      </c>
      <c r="D38" s="71"/>
      <c r="E38" s="51"/>
      <c r="F38" s="52"/>
      <c r="G38" s="43">
        <v>2029</v>
      </c>
      <c r="H38" s="44">
        <v>104.42089798933949</v>
      </c>
      <c r="I38" s="58">
        <f>(H38+100)/200*H37/100*H36/100*H35/100*H34/100</f>
        <v>1.26482358074235</v>
      </c>
    </row>
    <row r="39" spans="1:9" ht="15.75">
      <c r="A39" s="40" t="s">
        <v>10</v>
      </c>
      <c r="B39" s="39" t="s">
        <v>117</v>
      </c>
      <c r="C39" s="46">
        <f>C38-ROUND(C38/1.2,5)</f>
        <v>5365.4034650918438</v>
      </c>
      <c r="D39" s="70"/>
      <c r="E39" s="56"/>
      <c r="F39" s="41"/>
      <c r="G39" s="37"/>
      <c r="H39" s="37"/>
      <c r="I39" s="37"/>
    </row>
    <row r="40" spans="1:9" ht="15.75">
      <c r="A40" s="36">
        <v>3</v>
      </c>
      <c r="B40" s="39" t="s">
        <v>118</v>
      </c>
      <c r="C40" s="60">
        <f>C38*I36</f>
        <v>37342.960238581305</v>
      </c>
      <c r="D40" s="70"/>
      <c r="E40" s="51"/>
      <c r="F40" s="52"/>
      <c r="G40" s="37"/>
      <c r="H40" s="37"/>
      <c r="I40" s="37"/>
    </row>
    <row r="41" spans="1:9" ht="15.75">
      <c r="A41" s="36"/>
      <c r="B41" s="39"/>
      <c r="C41" s="59"/>
      <c r="D41" s="71"/>
      <c r="E41" s="61"/>
      <c r="F41" s="41"/>
      <c r="G41" s="37"/>
      <c r="H41" s="37"/>
      <c r="I41" s="37"/>
    </row>
    <row r="42" spans="1:9" ht="15.75">
      <c r="A42" s="36"/>
      <c r="B42" s="39" t="s">
        <v>119</v>
      </c>
      <c r="C42" s="62">
        <f>C40+C32</f>
        <v>37342.960238581305</v>
      </c>
      <c r="D42" s="70"/>
      <c r="E42" s="51"/>
      <c r="F42" s="52"/>
      <c r="G42" s="37"/>
      <c r="H42" s="37"/>
      <c r="I42" s="63"/>
    </row>
    <row r="43" spans="1:9" ht="15.75">
      <c r="A43" s="38"/>
      <c r="B43" s="38"/>
      <c r="C43" s="38"/>
      <c r="D43" s="63"/>
      <c r="E43" s="37"/>
      <c r="F43" s="57"/>
      <c r="G43" s="37"/>
      <c r="H43" s="37"/>
      <c r="I43" s="37"/>
    </row>
    <row r="44" spans="1:9" ht="15.75">
      <c r="A44" s="64" t="s">
        <v>120</v>
      </c>
      <c r="B44" s="38"/>
      <c r="C44" s="38"/>
      <c r="D44" s="37"/>
      <c r="E44" s="65"/>
      <c r="F44" s="37"/>
      <c r="G44" s="37"/>
      <c r="H44" s="37"/>
      <c r="I44" s="37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B2" sqref="B2"/>
    </sheetView>
  </sheetViews>
  <sheetFormatPr defaultColWidth="8.85546875" defaultRowHeight="15.75"/>
  <cols>
    <col min="1" max="1" width="10.85546875" style="5" customWidth="1"/>
    <col min="2" max="2" width="66.28515625" style="5" customWidth="1"/>
    <col min="3" max="3" width="66.7109375" style="5" customWidth="1"/>
    <col min="4" max="4" width="21.855468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85546875" style="5"/>
  </cols>
  <sheetData>
    <row r="1" spans="1:8">
      <c r="A1" s="4"/>
      <c r="B1" s="4"/>
      <c r="C1" s="4"/>
      <c r="D1" s="4"/>
      <c r="E1" s="4"/>
      <c r="F1" s="4"/>
      <c r="G1" s="4"/>
      <c r="H1" s="4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/>
      <c r="B3" s="2"/>
      <c r="C3" s="2"/>
      <c r="E3" s="2"/>
      <c r="F3" s="2"/>
      <c r="G3" s="2"/>
      <c r="H3" s="2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1"/>
      <c r="C5" s="1"/>
      <c r="D5" s="1"/>
      <c r="E5" s="1"/>
      <c r="F5" s="1"/>
      <c r="G5" s="1"/>
      <c r="H5" s="1"/>
    </row>
    <row r="6" spans="1:8">
      <c r="A6" s="1"/>
      <c r="B6" s="1"/>
      <c r="C6" s="23"/>
      <c r="D6" s="1"/>
      <c r="E6" s="1"/>
      <c r="F6" s="1"/>
      <c r="G6" s="1"/>
      <c r="H6" s="1"/>
    </row>
    <row r="7" spans="1:8">
      <c r="A7" s="1"/>
      <c r="B7" s="1"/>
      <c r="C7" s="1"/>
      <c r="D7" s="1"/>
      <c r="E7" s="1"/>
      <c r="F7" s="1"/>
      <c r="G7" s="1"/>
      <c r="H7" s="1"/>
    </row>
    <row r="8" spans="1:8">
      <c r="A8" s="2"/>
      <c r="B8" s="2"/>
      <c r="C8" s="2"/>
      <c r="E8" s="2"/>
      <c r="F8" s="2"/>
      <c r="G8" s="2"/>
      <c r="H8" s="2"/>
    </row>
    <row r="9" spans="1:8">
      <c r="A9" s="1"/>
      <c r="B9" s="1"/>
      <c r="C9" s="1"/>
      <c r="D9" s="1"/>
      <c r="E9" s="1"/>
      <c r="F9" s="1"/>
      <c r="G9" s="1"/>
      <c r="H9" s="1"/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3"/>
      <c r="B11" s="3"/>
      <c r="C11" s="33" t="s">
        <v>11</v>
      </c>
      <c r="E11" s="3"/>
      <c r="F11" s="3"/>
      <c r="G11" s="3"/>
      <c r="H11" s="3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 ht="78.75" customHeight="1">
      <c r="A13" s="77" t="s">
        <v>122</v>
      </c>
      <c r="B13" s="77"/>
      <c r="C13" s="77"/>
      <c r="D13" s="77"/>
      <c r="E13" s="77"/>
      <c r="F13" s="77"/>
      <c r="G13" s="77"/>
      <c r="H13" s="77"/>
    </row>
    <row r="14" spans="1:8">
      <c r="A14" s="14"/>
      <c r="B14" s="14"/>
      <c r="C14" s="2" t="s">
        <v>3</v>
      </c>
      <c r="E14" s="14"/>
      <c r="F14" s="14"/>
      <c r="G14" s="14"/>
      <c r="H14" s="14"/>
    </row>
    <row r="15" spans="1:8">
      <c r="A15" s="1"/>
      <c r="B15" s="1"/>
      <c r="C15" s="1"/>
      <c r="D15" s="1"/>
      <c r="E15" s="24"/>
      <c r="F15" s="1"/>
      <c r="G15" s="1"/>
      <c r="H15" s="1"/>
    </row>
    <row r="16" spans="1:8">
      <c r="A16" s="1" t="s">
        <v>12</v>
      </c>
      <c r="B16" s="1"/>
      <c r="C16" s="1"/>
      <c r="D16" s="1"/>
      <c r="E16" s="1"/>
      <c r="F16" s="1"/>
      <c r="G16" s="1"/>
      <c r="H16" s="31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 ht="36" customHeight="1">
      <c r="A18" s="80" t="s">
        <v>4</v>
      </c>
      <c r="B18" s="80" t="s">
        <v>13</v>
      </c>
      <c r="C18" s="80" t="s">
        <v>14</v>
      </c>
      <c r="D18" s="81" t="s">
        <v>15</v>
      </c>
      <c r="E18" s="82"/>
      <c r="F18" s="82"/>
      <c r="G18" s="82"/>
      <c r="H18" s="83"/>
    </row>
    <row r="19" spans="1:8" ht="94.5" customHeight="1">
      <c r="A19" s="80"/>
      <c r="B19" s="80"/>
      <c r="C19" s="8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>
      <c r="A25" s="6">
        <v>1</v>
      </c>
      <c r="B25" s="6" t="s">
        <v>24</v>
      </c>
      <c r="C25" s="32" t="s">
        <v>25</v>
      </c>
      <c r="D25" s="20">
        <v>15777.292237056001</v>
      </c>
      <c r="E25" s="20">
        <v>240.04028402242</v>
      </c>
      <c r="F25" s="20">
        <v>0</v>
      </c>
      <c r="G25" s="20">
        <v>0</v>
      </c>
      <c r="H25" s="20">
        <v>16017.332521078</v>
      </c>
    </row>
    <row r="26" spans="1:8" ht="31.5">
      <c r="A26" s="6">
        <v>2</v>
      </c>
      <c r="B26" s="6" t="s">
        <v>24</v>
      </c>
      <c r="C26" s="32" t="s">
        <v>26</v>
      </c>
      <c r="D26" s="20">
        <v>5767.6599079565003</v>
      </c>
      <c r="E26" s="20">
        <v>453.87249429051002</v>
      </c>
      <c r="F26" s="20">
        <v>0</v>
      </c>
      <c r="G26" s="20">
        <v>0</v>
      </c>
      <c r="H26" s="20">
        <v>6221.5324022470004</v>
      </c>
    </row>
    <row r="27" spans="1:8">
      <c r="A27" s="6"/>
      <c r="B27" s="9"/>
      <c r="C27" s="9" t="s">
        <v>27</v>
      </c>
      <c r="D27" s="20">
        <v>21544.952145012001</v>
      </c>
      <c r="E27" s="20">
        <v>693.91277831292996</v>
      </c>
      <c r="F27" s="20">
        <v>0</v>
      </c>
      <c r="G27" s="20">
        <v>0</v>
      </c>
      <c r="H27" s="20">
        <v>22238.864923325</v>
      </c>
    </row>
    <row r="28" spans="1:8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1.5" customHeight="1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>
      <c r="A43" s="6"/>
      <c r="B43" s="9"/>
      <c r="C43" s="9" t="s">
        <v>38</v>
      </c>
      <c r="D43" s="20">
        <v>21544.952145012001</v>
      </c>
      <c r="E43" s="20">
        <v>693.91277831292996</v>
      </c>
      <c r="F43" s="20">
        <v>0</v>
      </c>
      <c r="G43" s="20">
        <v>0</v>
      </c>
      <c r="H43" s="20">
        <v>22238.864923325</v>
      </c>
    </row>
    <row r="44" spans="1:8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5">
      <c r="A45" s="6">
        <v>3</v>
      </c>
      <c r="B45" s="6" t="s">
        <v>40</v>
      </c>
      <c r="C45" s="32" t="s">
        <v>41</v>
      </c>
      <c r="D45" s="20">
        <v>430.89904290024998</v>
      </c>
      <c r="E45" s="20">
        <v>13.878255566258</v>
      </c>
      <c r="F45" s="20">
        <v>0</v>
      </c>
      <c r="G45" s="20">
        <v>0</v>
      </c>
      <c r="H45" s="20">
        <v>444.77729846650999</v>
      </c>
    </row>
    <row r="46" spans="1:8">
      <c r="A46" s="6"/>
      <c r="B46" s="9"/>
      <c r="C46" s="9" t="s">
        <v>42</v>
      </c>
      <c r="D46" s="20">
        <v>430.89904290024998</v>
      </c>
      <c r="E46" s="20">
        <v>13.878255566258</v>
      </c>
      <c r="F46" s="20">
        <v>0</v>
      </c>
      <c r="G46" s="20">
        <v>0</v>
      </c>
      <c r="H46" s="20">
        <v>444.77729846650999</v>
      </c>
    </row>
    <row r="47" spans="1:8">
      <c r="A47" s="6"/>
      <c r="B47" s="9"/>
      <c r="C47" s="9" t="s">
        <v>43</v>
      </c>
      <c r="D47" s="20">
        <v>21975.851187912998</v>
      </c>
      <c r="E47" s="20">
        <v>707.79103387918997</v>
      </c>
      <c r="F47" s="20">
        <v>0</v>
      </c>
      <c r="G47" s="20">
        <v>0</v>
      </c>
      <c r="H47" s="20">
        <v>22683.642221792001</v>
      </c>
    </row>
    <row r="48" spans="1:8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>
      <c r="A49" s="6">
        <v>4</v>
      </c>
      <c r="B49" s="6" t="s">
        <v>45</v>
      </c>
      <c r="C49" s="7" t="s">
        <v>25</v>
      </c>
      <c r="D49" s="20">
        <v>0</v>
      </c>
      <c r="E49" s="20">
        <v>0</v>
      </c>
      <c r="F49" s="20">
        <v>0</v>
      </c>
      <c r="G49" s="20">
        <v>179.24788407643999</v>
      </c>
      <c r="H49" s="20">
        <v>179.24788407643999</v>
      </c>
    </row>
    <row r="50" spans="1:8" ht="31.5">
      <c r="A50" s="6">
        <v>5</v>
      </c>
      <c r="B50" s="6" t="s">
        <v>66</v>
      </c>
      <c r="C50" s="7" t="s">
        <v>68</v>
      </c>
      <c r="D50" s="20">
        <v>573.56971600452005</v>
      </c>
      <c r="E50" s="20">
        <v>18.473345984245999</v>
      </c>
      <c r="F50" s="20">
        <v>0</v>
      </c>
      <c r="G50" s="20">
        <v>0</v>
      </c>
      <c r="H50" s="20">
        <v>592.04306198876998</v>
      </c>
    </row>
    <row r="51" spans="1:8">
      <c r="A51" s="6">
        <v>6</v>
      </c>
      <c r="B51" s="6" t="s">
        <v>67</v>
      </c>
      <c r="C51" s="7" t="s">
        <v>69</v>
      </c>
      <c r="D51" s="20">
        <v>0</v>
      </c>
      <c r="E51" s="20">
        <v>0</v>
      </c>
      <c r="F51" s="20">
        <v>0</v>
      </c>
      <c r="G51" s="20">
        <v>492.23503621288</v>
      </c>
      <c r="H51" s="20">
        <v>492.23503621288</v>
      </c>
    </row>
    <row r="52" spans="1:8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579.83474989557999</v>
      </c>
      <c r="H52" s="20">
        <v>579.83474989557999</v>
      </c>
    </row>
    <row r="53" spans="1:8">
      <c r="A53" s="6">
        <v>8</v>
      </c>
      <c r="B53" s="6"/>
      <c r="C53" s="7" t="s">
        <v>71</v>
      </c>
      <c r="D53" s="20">
        <v>0</v>
      </c>
      <c r="E53" s="20">
        <v>0</v>
      </c>
      <c r="F53" s="20">
        <v>0</v>
      </c>
      <c r="G53" s="20">
        <v>253.15025827404</v>
      </c>
      <c r="H53" s="20">
        <v>253.15025827404</v>
      </c>
    </row>
    <row r="54" spans="1:8" ht="31.5">
      <c r="A54" s="6">
        <v>9</v>
      </c>
      <c r="B54" s="6" t="s">
        <v>45</v>
      </c>
      <c r="C54" s="7" t="s">
        <v>72</v>
      </c>
      <c r="D54" s="20">
        <v>0</v>
      </c>
      <c r="E54" s="20">
        <v>0</v>
      </c>
      <c r="F54" s="20">
        <v>0</v>
      </c>
      <c r="G54" s="20">
        <v>136.73513751309</v>
      </c>
      <c r="H54" s="20">
        <v>136.73513751309</v>
      </c>
    </row>
    <row r="55" spans="1:8">
      <c r="A55" s="6"/>
      <c r="B55" s="9"/>
      <c r="C55" s="9" t="s">
        <v>65</v>
      </c>
      <c r="D55" s="20">
        <v>573.56971600452005</v>
      </c>
      <c r="E55" s="20">
        <v>18.473345984245999</v>
      </c>
      <c r="F55" s="20">
        <v>0</v>
      </c>
      <c r="G55" s="20">
        <v>1641.2030659720001</v>
      </c>
      <c r="H55" s="20">
        <v>2233.2461279608001</v>
      </c>
    </row>
    <row r="56" spans="1:8">
      <c r="A56" s="6"/>
      <c r="B56" s="9"/>
      <c r="C56" s="9" t="s">
        <v>64</v>
      </c>
      <c r="D56" s="20">
        <v>22549.420903916998</v>
      </c>
      <c r="E56" s="20">
        <v>726.26437986343001</v>
      </c>
      <c r="F56" s="20">
        <v>0</v>
      </c>
      <c r="G56" s="20">
        <v>1641.2030659720001</v>
      </c>
      <c r="H56" s="20">
        <v>24916.888349753001</v>
      </c>
    </row>
    <row r="57" spans="1:8" ht="31.5" customHeight="1">
      <c r="A57" s="6"/>
      <c r="B57" s="9"/>
      <c r="C57" s="9" t="s">
        <v>63</v>
      </c>
      <c r="D57" s="20"/>
      <c r="E57" s="20"/>
      <c r="F57" s="20"/>
      <c r="G57" s="20"/>
      <c r="H57" s="20"/>
    </row>
    <row r="58" spans="1:8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>
      <c r="A59" s="6"/>
      <c r="B59" s="9"/>
      <c r="C59" s="9" t="s">
        <v>62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>
      <c r="A60" s="6"/>
      <c r="B60" s="9"/>
      <c r="C60" s="9" t="s">
        <v>61</v>
      </c>
      <c r="D60" s="20">
        <v>22549.420903916998</v>
      </c>
      <c r="E60" s="20">
        <v>726.26437986343001</v>
      </c>
      <c r="F60" s="20">
        <v>0</v>
      </c>
      <c r="G60" s="20">
        <v>1641.2030659720001</v>
      </c>
      <c r="H60" s="20">
        <v>24916.888349753001</v>
      </c>
    </row>
    <row r="61" spans="1:8" ht="157.5" customHeight="1">
      <c r="A61" s="6"/>
      <c r="B61" s="9"/>
      <c r="C61" s="9" t="s">
        <v>60</v>
      </c>
      <c r="D61" s="20"/>
      <c r="E61" s="20"/>
      <c r="F61" s="20"/>
      <c r="G61" s="20"/>
      <c r="H61" s="20"/>
    </row>
    <row r="62" spans="1:8">
      <c r="A62" s="6">
        <v>10</v>
      </c>
      <c r="B62" s="6" t="s">
        <v>59</v>
      </c>
      <c r="C62" s="7" t="s">
        <v>58</v>
      </c>
      <c r="D62" s="20">
        <v>0</v>
      </c>
      <c r="E62" s="20">
        <v>0</v>
      </c>
      <c r="F62" s="20">
        <v>0</v>
      </c>
      <c r="G62" s="20">
        <v>1128.7595427167</v>
      </c>
      <c r="H62" s="20">
        <v>1128.7595427167</v>
      </c>
    </row>
    <row r="63" spans="1:8">
      <c r="A63" s="6"/>
      <c r="B63" s="9"/>
      <c r="C63" s="9" t="s">
        <v>57</v>
      </c>
      <c r="D63" s="20">
        <v>0</v>
      </c>
      <c r="E63" s="20">
        <v>0</v>
      </c>
      <c r="F63" s="20">
        <v>0</v>
      </c>
      <c r="G63" s="20">
        <v>1128.7595427167</v>
      </c>
      <c r="H63" s="20">
        <v>1128.7595427167</v>
      </c>
    </row>
    <row r="64" spans="1:8">
      <c r="A64" s="6"/>
      <c r="B64" s="9"/>
      <c r="C64" s="9" t="s">
        <v>56</v>
      </c>
      <c r="D64" s="20">
        <v>22549.420903916998</v>
      </c>
      <c r="E64" s="20">
        <v>726.26437986343001</v>
      </c>
      <c r="F64" s="20">
        <v>0</v>
      </c>
      <c r="G64" s="20">
        <v>2769.9626086887001</v>
      </c>
      <c r="H64" s="20">
        <v>26045.647892469002</v>
      </c>
    </row>
    <row r="65" spans="1:8">
      <c r="A65" s="6"/>
      <c r="B65" s="9"/>
      <c r="C65" s="9" t="s">
        <v>55</v>
      </c>
      <c r="D65" s="20"/>
      <c r="E65" s="20"/>
      <c r="F65" s="20"/>
      <c r="G65" s="20"/>
      <c r="H65" s="20"/>
    </row>
    <row r="66" spans="1:8" ht="47.25" customHeight="1">
      <c r="A66" s="6">
        <v>11</v>
      </c>
      <c r="B66" s="6" t="s">
        <v>54</v>
      </c>
      <c r="C66" s="7" t="s">
        <v>53</v>
      </c>
      <c r="D66" s="20">
        <f>D64 * 3%</f>
        <v>676.48262711750988</v>
      </c>
      <c r="E66" s="20">
        <f>E64 * 3%</f>
        <v>21.787931395902898</v>
      </c>
      <c r="F66" s="20">
        <f>F64 * 3%</f>
        <v>0</v>
      </c>
      <c r="G66" s="20">
        <f>G64 * 3%</f>
        <v>83.098878260660996</v>
      </c>
      <c r="H66" s="20">
        <f>SUM(D66:G66)</f>
        <v>781.36943677407373</v>
      </c>
    </row>
    <row r="67" spans="1:8">
      <c r="A67" s="6"/>
      <c r="B67" s="9"/>
      <c r="C67" s="9" t="s">
        <v>52</v>
      </c>
      <c r="D67" s="20">
        <f>D66</f>
        <v>676.48262711750988</v>
      </c>
      <c r="E67" s="20">
        <f>E66</f>
        <v>21.787931395902898</v>
      </c>
      <c r="F67" s="20">
        <f>F66</f>
        <v>0</v>
      </c>
      <c r="G67" s="20">
        <f>G66</f>
        <v>83.098878260660996</v>
      </c>
      <c r="H67" s="20">
        <f>SUM(D67:G67)</f>
        <v>781.36943677407373</v>
      </c>
    </row>
    <row r="68" spans="1:8">
      <c r="A68" s="6"/>
      <c r="B68" s="9"/>
      <c r="C68" s="9" t="s">
        <v>51</v>
      </c>
      <c r="D68" s="20">
        <f>D67 + D64</f>
        <v>23225.90353103451</v>
      </c>
      <c r="E68" s="20">
        <f>E67 + E64</f>
        <v>748.0523112593329</v>
      </c>
      <c r="F68" s="20">
        <f>F67 + F64</f>
        <v>0</v>
      </c>
      <c r="G68" s="20">
        <f>G67 + G64</f>
        <v>2853.0614869493611</v>
      </c>
      <c r="H68" s="20">
        <f>SUM(D68:G68)</f>
        <v>26827.017329243205</v>
      </c>
    </row>
    <row r="69" spans="1:8">
      <c r="A69" s="6"/>
      <c r="B69" s="9"/>
      <c r="C69" s="9" t="s">
        <v>50</v>
      </c>
      <c r="D69" s="20"/>
      <c r="E69" s="20"/>
      <c r="F69" s="20"/>
      <c r="G69" s="20"/>
      <c r="H69" s="20"/>
    </row>
    <row r="70" spans="1:8">
      <c r="A70" s="6">
        <v>12</v>
      </c>
      <c r="B70" s="6" t="s">
        <v>49</v>
      </c>
      <c r="C70" s="7" t="s">
        <v>48</v>
      </c>
      <c r="D70" s="20">
        <f>D68 * 20%</f>
        <v>4645.180706206902</v>
      </c>
      <c r="E70" s="20">
        <f>E68 * 20%</f>
        <v>149.61046225186658</v>
      </c>
      <c r="F70" s="20">
        <f>F68 * 20%</f>
        <v>0</v>
      </c>
      <c r="G70" s="20">
        <f>G68 * 20%</f>
        <v>570.6122973898722</v>
      </c>
      <c r="H70" s="20">
        <f>SUM(D70:G70)</f>
        <v>5365.4034658486407</v>
      </c>
    </row>
    <row r="71" spans="1:8">
      <c r="A71" s="6"/>
      <c r="B71" s="9"/>
      <c r="C71" s="9" t="s">
        <v>47</v>
      </c>
      <c r="D71" s="20">
        <f>D70</f>
        <v>4645.180706206902</v>
      </c>
      <c r="E71" s="20">
        <f>E70</f>
        <v>149.61046225186658</v>
      </c>
      <c r="F71" s="20">
        <f>F70</f>
        <v>0</v>
      </c>
      <c r="G71" s="20">
        <f>G70</f>
        <v>570.6122973898722</v>
      </c>
      <c r="H71" s="20">
        <f>SUM(D71:G71)</f>
        <v>5365.4034658486407</v>
      </c>
    </row>
    <row r="72" spans="1:8">
      <c r="A72" s="6"/>
      <c r="B72" s="9"/>
      <c r="C72" s="9" t="s">
        <v>46</v>
      </c>
      <c r="D72" s="20">
        <f>D71 + D68</f>
        <v>27871.084237241412</v>
      </c>
      <c r="E72" s="20">
        <f>E71 + E68</f>
        <v>897.66277351119948</v>
      </c>
      <c r="F72" s="20">
        <f>F71 + F68</f>
        <v>0</v>
      </c>
      <c r="G72" s="20">
        <f>G71 + G68</f>
        <v>3423.6737843392334</v>
      </c>
      <c r="H72" s="20">
        <f>SUM(D72:G72)</f>
        <v>32192.420795091843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>
      <c r="A2" s="1"/>
      <c r="B2" s="1" t="s">
        <v>74</v>
      </c>
      <c r="C2" s="77" t="s">
        <v>122</v>
      </c>
      <c r="D2" s="77"/>
      <c r="E2" s="77"/>
      <c r="F2" s="77"/>
      <c r="G2" s="77"/>
      <c r="H2" s="77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75</v>
      </c>
      <c r="E5" s="34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5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80" t="s">
        <v>4</v>
      </c>
      <c r="B10" s="80" t="s">
        <v>13</v>
      </c>
      <c r="C10" s="80" t="s">
        <v>78</v>
      </c>
      <c r="D10" s="81" t="s">
        <v>15</v>
      </c>
      <c r="E10" s="82"/>
      <c r="F10" s="82"/>
      <c r="G10" s="82"/>
      <c r="H10" s="83"/>
      <c r="J10" s="5"/>
    </row>
    <row r="11" spans="1:14" ht="59.25" customHeight="1">
      <c r="A11" s="80"/>
      <c r="B11" s="80"/>
      <c r="C11" s="8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79</v>
      </c>
      <c r="C13" s="25" t="s">
        <v>25</v>
      </c>
      <c r="D13" s="19">
        <v>15777.292237056001</v>
      </c>
      <c r="E13" s="19">
        <v>240.04028402242</v>
      </c>
      <c r="F13" s="19">
        <v>0</v>
      </c>
      <c r="G13" s="19">
        <v>0</v>
      </c>
      <c r="H13" s="19">
        <v>16017.332521078</v>
      </c>
      <c r="J13" s="5"/>
    </row>
    <row r="14" spans="1:14">
      <c r="A14" s="6"/>
      <c r="B14" s="9"/>
      <c r="C14" s="9" t="s">
        <v>80</v>
      </c>
      <c r="D14" s="19">
        <v>15777.292237056001</v>
      </c>
      <c r="E14" s="19">
        <v>240.04028402242</v>
      </c>
      <c r="F14" s="19">
        <v>0</v>
      </c>
      <c r="G14" s="19">
        <v>0</v>
      </c>
      <c r="H14" s="19">
        <v>16017.332521078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5546875" defaultRowHeight="15.75" outlineLevelCol="7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>
      <c r="A2" s="1"/>
      <c r="B2" s="1" t="s">
        <v>74</v>
      </c>
      <c r="C2" s="77" t="s">
        <v>122</v>
      </c>
      <c r="D2" s="77"/>
      <c r="E2" s="77"/>
      <c r="F2" s="77"/>
      <c r="G2" s="77"/>
      <c r="H2" s="77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81</v>
      </c>
      <c r="E5" s="34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5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80" t="s">
        <v>4</v>
      </c>
      <c r="B10" s="80" t="s">
        <v>13</v>
      </c>
      <c r="C10" s="80" t="s">
        <v>78</v>
      </c>
      <c r="D10" s="81" t="s">
        <v>15</v>
      </c>
      <c r="E10" s="82"/>
      <c r="F10" s="82"/>
      <c r="G10" s="82"/>
      <c r="H10" s="83"/>
      <c r="J10" s="5"/>
    </row>
    <row r="11" spans="1:14" ht="59.25" customHeight="1">
      <c r="A11" s="80"/>
      <c r="B11" s="80"/>
      <c r="C11" s="8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179.24788407643999</v>
      </c>
      <c r="H13" s="19">
        <v>179.24788407643999</v>
      </c>
      <c r="J13" s="5"/>
    </row>
    <row r="14" spans="1:14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179.24788407643999</v>
      </c>
      <c r="H14" s="19">
        <v>179.24788407643999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5546875" defaultRowHeight="15.75" outlineLevelCol="7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>
      <c r="A2" s="1"/>
      <c r="B2" s="1" t="s">
        <v>74</v>
      </c>
      <c r="C2" s="77" t="s">
        <v>122</v>
      </c>
      <c r="D2" s="77"/>
      <c r="E2" s="77"/>
      <c r="F2" s="77"/>
      <c r="G2" s="77"/>
      <c r="H2" s="77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84</v>
      </c>
      <c r="E5" s="34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>
      <c r="A7" s="1"/>
      <c r="B7" s="1" t="s">
        <v>76</v>
      </c>
      <c r="C7" s="29" t="s">
        <v>85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80" t="s">
        <v>4</v>
      </c>
      <c r="B10" s="80" t="s">
        <v>13</v>
      </c>
      <c r="C10" s="80" t="s">
        <v>78</v>
      </c>
      <c r="D10" s="81" t="s">
        <v>15</v>
      </c>
      <c r="E10" s="82"/>
      <c r="F10" s="82"/>
      <c r="G10" s="82"/>
      <c r="H10" s="83"/>
      <c r="J10" s="5"/>
    </row>
    <row r="11" spans="1:14" ht="59.25" customHeight="1">
      <c r="A11" s="80"/>
      <c r="B11" s="80"/>
      <c r="C11" s="8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86</v>
      </c>
      <c r="C13" s="25" t="s">
        <v>85</v>
      </c>
      <c r="D13" s="19">
        <v>0</v>
      </c>
      <c r="E13" s="19">
        <v>0</v>
      </c>
      <c r="F13" s="19">
        <v>0</v>
      </c>
      <c r="G13" s="19">
        <v>1128.7595427167</v>
      </c>
      <c r="H13" s="19">
        <v>1128.7595427167</v>
      </c>
      <c r="J13" s="5"/>
    </row>
    <row r="14" spans="1:14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1128.7595427167</v>
      </c>
      <c r="H14" s="19">
        <v>1128.7595427167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5546875" defaultRowHeight="15.75" outlineLevelCol="7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>
      <c r="A2" s="1"/>
      <c r="B2" s="1" t="s">
        <v>74</v>
      </c>
      <c r="C2" s="77" t="s">
        <v>122</v>
      </c>
      <c r="D2" s="77"/>
      <c r="E2" s="77"/>
      <c r="F2" s="77"/>
      <c r="G2" s="77"/>
      <c r="H2" s="77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75</v>
      </c>
      <c r="E5" s="34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5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80" t="s">
        <v>4</v>
      </c>
      <c r="B10" s="80" t="s">
        <v>13</v>
      </c>
      <c r="C10" s="80" t="s">
        <v>78</v>
      </c>
      <c r="D10" s="81" t="s">
        <v>15</v>
      </c>
      <c r="E10" s="82"/>
      <c r="F10" s="82"/>
      <c r="G10" s="82"/>
      <c r="H10" s="83"/>
      <c r="J10" s="5"/>
    </row>
    <row r="11" spans="1:14" ht="59.25" customHeight="1">
      <c r="A11" s="80"/>
      <c r="B11" s="80"/>
      <c r="C11" s="8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87</v>
      </c>
      <c r="C13" s="25" t="s">
        <v>88</v>
      </c>
      <c r="D13" s="19">
        <v>5767.6599079565003</v>
      </c>
      <c r="E13" s="19">
        <v>453.87249429051002</v>
      </c>
      <c r="F13" s="19">
        <v>0</v>
      </c>
      <c r="G13" s="19">
        <v>0</v>
      </c>
      <c r="H13" s="19">
        <v>6221.5324022470004</v>
      </c>
      <c r="J13" s="5"/>
    </row>
    <row r="14" spans="1:14">
      <c r="A14" s="6"/>
      <c r="B14" s="9"/>
      <c r="C14" s="9" t="s">
        <v>80</v>
      </c>
      <c r="D14" s="19">
        <v>5767.6599079565003</v>
      </c>
      <c r="E14" s="19">
        <v>453.87249429051002</v>
      </c>
      <c r="F14" s="19">
        <v>0</v>
      </c>
      <c r="G14" s="19">
        <v>0</v>
      </c>
      <c r="H14" s="19">
        <v>6221.5324022470004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5546875" defaultRowHeight="15.75" outlineLevelCol="7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>
      <c r="A2" s="1"/>
      <c r="B2" s="1" t="s">
        <v>74</v>
      </c>
      <c r="C2" s="77" t="s">
        <v>122</v>
      </c>
      <c r="D2" s="77"/>
      <c r="E2" s="77"/>
      <c r="F2" s="77"/>
      <c r="G2" s="77"/>
      <c r="H2" s="77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81</v>
      </c>
      <c r="E5" s="34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5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80" t="s">
        <v>4</v>
      </c>
      <c r="B10" s="80" t="s">
        <v>13</v>
      </c>
      <c r="C10" s="80" t="s">
        <v>78</v>
      </c>
      <c r="D10" s="81" t="s">
        <v>15</v>
      </c>
      <c r="E10" s="82"/>
      <c r="F10" s="82"/>
      <c r="G10" s="82"/>
      <c r="H10" s="83"/>
      <c r="J10" s="5"/>
    </row>
    <row r="11" spans="1:14" ht="59.25" customHeight="1">
      <c r="A11" s="80"/>
      <c r="B11" s="80"/>
      <c r="C11" s="8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45.578379171031997</v>
      </c>
      <c r="H13" s="19">
        <v>45.578379171031997</v>
      </c>
      <c r="J13" s="5"/>
    </row>
    <row r="14" spans="1:14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45.578379171031997</v>
      </c>
      <c r="H14" s="19">
        <v>45.578379171031997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="70" zoomScaleNormal="70" workbookViewId="0">
      <selection activeCell="C22" sqref="C22:C26"/>
    </sheetView>
  </sheetViews>
  <sheetFormatPr defaultColWidth="8.85546875" defaultRowHeight="18.75"/>
  <cols>
    <col min="1" max="1" width="18" style="88" customWidth="1"/>
    <col min="2" max="2" width="92.7109375" style="86" customWidth="1"/>
    <col min="3" max="3" width="30" style="86" customWidth="1"/>
    <col min="4" max="4" width="15.7109375" style="87" customWidth="1"/>
    <col min="5" max="6" width="14.28515625" style="87" customWidth="1"/>
    <col min="7" max="7" width="20.140625" style="87" customWidth="1"/>
    <col min="8" max="8" width="136.28515625" style="86" customWidth="1"/>
    <col min="9" max="9" width="8.85546875" style="85"/>
    <col min="10" max="10" width="19.5703125" style="85" customWidth="1"/>
    <col min="11" max="16384" width="8.85546875" style="85"/>
  </cols>
  <sheetData>
    <row r="1" spans="1:8" ht="75.95" customHeight="1">
      <c r="A1" s="102" t="s">
        <v>140</v>
      </c>
      <c r="B1" s="102" t="s">
        <v>139</v>
      </c>
      <c r="C1" s="102" t="s">
        <v>138</v>
      </c>
      <c r="D1" s="102" t="s">
        <v>137</v>
      </c>
      <c r="E1" s="102" t="s">
        <v>136</v>
      </c>
      <c r="F1" s="102" t="s">
        <v>135</v>
      </c>
      <c r="G1" s="102" t="s">
        <v>134</v>
      </c>
      <c r="H1" s="102" t="s">
        <v>133</v>
      </c>
    </row>
    <row r="2" spans="1:8">
      <c r="A2" s="102">
        <v>1</v>
      </c>
      <c r="B2" s="102">
        <v>2</v>
      </c>
      <c r="C2" s="102">
        <v>3</v>
      </c>
      <c r="D2" s="102">
        <v>4</v>
      </c>
      <c r="E2" s="102">
        <v>5</v>
      </c>
      <c r="F2" s="102">
        <v>6</v>
      </c>
      <c r="G2" s="102">
        <v>7</v>
      </c>
      <c r="H2" s="102">
        <v>8</v>
      </c>
    </row>
    <row r="3" spans="1:8" ht="25.5">
      <c r="A3" s="107" t="s">
        <v>77</v>
      </c>
      <c r="B3" s="103"/>
      <c r="C3" s="106"/>
      <c r="D3" s="101">
        <v>22463.691186573</v>
      </c>
      <c r="E3" s="93"/>
      <c r="F3" s="93"/>
      <c r="G3" s="93"/>
      <c r="H3" s="105"/>
    </row>
    <row r="4" spans="1:8">
      <c r="A4" s="95" t="s">
        <v>132</v>
      </c>
      <c r="B4" s="96" t="s">
        <v>128</v>
      </c>
      <c r="C4" s="106"/>
      <c r="D4" s="101">
        <v>21544.952145012001</v>
      </c>
      <c r="E4" s="93"/>
      <c r="F4" s="93"/>
      <c r="G4" s="93"/>
      <c r="H4" s="105"/>
    </row>
    <row r="5" spans="1:8">
      <c r="A5" s="95"/>
      <c r="B5" s="96" t="s">
        <v>127</v>
      </c>
      <c r="C5" s="102"/>
      <c r="D5" s="101">
        <v>693.91277831292996</v>
      </c>
      <c r="E5" s="93"/>
      <c r="F5" s="93"/>
      <c r="G5" s="93"/>
      <c r="H5" s="98"/>
    </row>
    <row r="6" spans="1:8">
      <c r="A6" s="92"/>
      <c r="B6" s="96" t="s">
        <v>126</v>
      </c>
      <c r="C6" s="102"/>
      <c r="D6" s="101">
        <v>0</v>
      </c>
      <c r="E6" s="93"/>
      <c r="F6" s="93"/>
      <c r="G6" s="93"/>
      <c r="H6" s="98"/>
    </row>
    <row r="7" spans="1:8">
      <c r="A7" s="92"/>
      <c r="B7" s="96" t="s">
        <v>125</v>
      </c>
      <c r="C7" s="102"/>
      <c r="D7" s="101">
        <v>0</v>
      </c>
      <c r="E7" s="93"/>
      <c r="F7" s="93"/>
      <c r="G7" s="93"/>
      <c r="H7" s="98"/>
    </row>
    <row r="8" spans="1:8">
      <c r="A8" s="100" t="s">
        <v>25</v>
      </c>
      <c r="B8" s="99"/>
      <c r="C8" s="95" t="s">
        <v>25</v>
      </c>
      <c r="D8" s="94">
        <v>16017.332521078</v>
      </c>
      <c r="E8" s="93">
        <v>4.4800000000000004</v>
      </c>
      <c r="F8" s="93" t="s">
        <v>105</v>
      </c>
      <c r="G8" s="94">
        <v>3575.2974377406999</v>
      </c>
      <c r="H8" s="98"/>
    </row>
    <row r="9" spans="1:8">
      <c r="A9" s="97">
        <v>1</v>
      </c>
      <c r="B9" s="96" t="s">
        <v>128</v>
      </c>
      <c r="C9" s="95"/>
      <c r="D9" s="94">
        <v>15777.292237056001</v>
      </c>
      <c r="E9" s="93"/>
      <c r="F9" s="93"/>
      <c r="G9" s="93"/>
      <c r="H9" s="92" t="s">
        <v>26</v>
      </c>
    </row>
    <row r="10" spans="1:8">
      <c r="A10" s="95"/>
      <c r="B10" s="96" t="s">
        <v>127</v>
      </c>
      <c r="C10" s="95"/>
      <c r="D10" s="94">
        <v>240.04028402242</v>
      </c>
      <c r="E10" s="93"/>
      <c r="F10" s="93"/>
      <c r="G10" s="93"/>
      <c r="H10" s="92"/>
    </row>
    <row r="11" spans="1:8">
      <c r="A11" s="95"/>
      <c r="B11" s="96" t="s">
        <v>126</v>
      </c>
      <c r="C11" s="95"/>
      <c r="D11" s="94">
        <v>0</v>
      </c>
      <c r="E11" s="93"/>
      <c r="F11" s="93"/>
      <c r="G11" s="93"/>
      <c r="H11" s="92"/>
    </row>
    <row r="12" spans="1:8">
      <c r="A12" s="95"/>
      <c r="B12" s="96" t="s">
        <v>125</v>
      </c>
      <c r="C12" s="95"/>
      <c r="D12" s="94">
        <v>0</v>
      </c>
      <c r="E12" s="93"/>
      <c r="F12" s="93"/>
      <c r="G12" s="93"/>
      <c r="H12" s="92"/>
    </row>
    <row r="13" spans="1:8">
      <c r="A13" s="100" t="s">
        <v>88</v>
      </c>
      <c r="B13" s="99"/>
      <c r="C13" s="95" t="s">
        <v>130</v>
      </c>
      <c r="D13" s="94">
        <v>6221.5324022470004</v>
      </c>
      <c r="E13" s="93">
        <v>188</v>
      </c>
      <c r="F13" s="93" t="s">
        <v>101</v>
      </c>
      <c r="G13" s="94">
        <v>33.093257458761002</v>
      </c>
      <c r="H13" s="98"/>
    </row>
    <row r="14" spans="1:8">
      <c r="A14" s="97">
        <v>2</v>
      </c>
      <c r="B14" s="96" t="s">
        <v>128</v>
      </c>
      <c r="C14" s="95"/>
      <c r="D14" s="94">
        <v>5767.6599079565003</v>
      </c>
      <c r="E14" s="93"/>
      <c r="F14" s="93"/>
      <c r="G14" s="93"/>
      <c r="H14" s="92" t="s">
        <v>26</v>
      </c>
    </row>
    <row r="15" spans="1:8">
      <c r="A15" s="95"/>
      <c r="B15" s="96" t="s">
        <v>127</v>
      </c>
      <c r="C15" s="95"/>
      <c r="D15" s="94">
        <v>453.87249429051002</v>
      </c>
      <c r="E15" s="93"/>
      <c r="F15" s="93"/>
      <c r="G15" s="93"/>
      <c r="H15" s="92"/>
    </row>
    <row r="16" spans="1:8">
      <c r="A16" s="95"/>
      <c r="B16" s="96" t="s">
        <v>126</v>
      </c>
      <c r="C16" s="95"/>
      <c r="D16" s="94">
        <v>0</v>
      </c>
      <c r="E16" s="93"/>
      <c r="F16" s="93"/>
      <c r="G16" s="93"/>
      <c r="H16" s="92"/>
    </row>
    <row r="17" spans="1:8">
      <c r="A17" s="95"/>
      <c r="B17" s="96" t="s">
        <v>125</v>
      </c>
      <c r="C17" s="95"/>
      <c r="D17" s="94">
        <v>0</v>
      </c>
      <c r="E17" s="93"/>
      <c r="F17" s="93"/>
      <c r="G17" s="93"/>
      <c r="H17" s="92"/>
    </row>
    <row r="18" spans="1:8">
      <c r="A18" s="95" t="s">
        <v>131</v>
      </c>
      <c r="B18" s="96" t="s">
        <v>128</v>
      </c>
      <c r="C18" s="102"/>
      <c r="D18" s="101">
        <v>21544.952145012001</v>
      </c>
      <c r="E18" s="93"/>
      <c r="F18" s="93"/>
      <c r="G18" s="93"/>
      <c r="H18" s="98"/>
    </row>
    <row r="19" spans="1:8">
      <c r="A19" s="95"/>
      <c r="B19" s="96" t="s">
        <v>127</v>
      </c>
      <c r="C19" s="102"/>
      <c r="D19" s="101">
        <v>693.91277831292996</v>
      </c>
      <c r="E19" s="93"/>
      <c r="F19" s="93"/>
      <c r="G19" s="93"/>
      <c r="H19" s="98"/>
    </row>
    <row r="20" spans="1:8">
      <c r="A20" s="95"/>
      <c r="B20" s="96" t="s">
        <v>126</v>
      </c>
      <c r="C20" s="102"/>
      <c r="D20" s="101">
        <v>0</v>
      </c>
      <c r="E20" s="93"/>
      <c r="F20" s="93"/>
      <c r="G20" s="93"/>
      <c r="H20" s="98"/>
    </row>
    <row r="21" spans="1:8">
      <c r="A21" s="95"/>
      <c r="B21" s="96" t="s">
        <v>125</v>
      </c>
      <c r="C21" s="102"/>
      <c r="D21" s="101">
        <v>224.82626324747</v>
      </c>
      <c r="E21" s="93"/>
      <c r="F21" s="93"/>
      <c r="G21" s="93"/>
      <c r="H21" s="98"/>
    </row>
    <row r="22" spans="1:8">
      <c r="A22" s="100" t="s">
        <v>83</v>
      </c>
      <c r="B22" s="99"/>
      <c r="C22" s="95" t="s">
        <v>25</v>
      </c>
      <c r="D22" s="94">
        <v>179.24788407643999</v>
      </c>
      <c r="E22" s="93">
        <v>4.4800000000000004</v>
      </c>
      <c r="F22" s="93" t="s">
        <v>105</v>
      </c>
      <c r="G22" s="94">
        <v>40.01068840992</v>
      </c>
      <c r="H22" s="98"/>
    </row>
    <row r="23" spans="1:8">
      <c r="A23" s="97">
        <v>1</v>
      </c>
      <c r="B23" s="96" t="s">
        <v>128</v>
      </c>
      <c r="C23" s="95"/>
      <c r="D23" s="94">
        <v>0</v>
      </c>
      <c r="E23" s="93"/>
      <c r="F23" s="93"/>
      <c r="G23" s="93"/>
      <c r="H23" s="92" t="s">
        <v>26</v>
      </c>
    </row>
    <row r="24" spans="1:8">
      <c r="A24" s="95"/>
      <c r="B24" s="96" t="s">
        <v>127</v>
      </c>
      <c r="C24" s="95"/>
      <c r="D24" s="94">
        <v>0</v>
      </c>
      <c r="E24" s="93"/>
      <c r="F24" s="93"/>
      <c r="G24" s="93"/>
      <c r="H24" s="92"/>
    </row>
    <row r="25" spans="1:8">
      <c r="A25" s="95"/>
      <c r="B25" s="96" t="s">
        <v>126</v>
      </c>
      <c r="C25" s="95"/>
      <c r="D25" s="94">
        <v>0</v>
      </c>
      <c r="E25" s="93"/>
      <c r="F25" s="93"/>
      <c r="G25" s="93"/>
      <c r="H25" s="92"/>
    </row>
    <row r="26" spans="1:8">
      <c r="A26" s="95"/>
      <c r="B26" s="96" t="s">
        <v>125</v>
      </c>
      <c r="C26" s="95"/>
      <c r="D26" s="94">
        <v>179.24788407643999</v>
      </c>
      <c r="E26" s="93"/>
      <c r="F26" s="93"/>
      <c r="G26" s="93"/>
      <c r="H26" s="92"/>
    </row>
    <row r="27" spans="1:8">
      <c r="A27" s="100" t="s">
        <v>90</v>
      </c>
      <c r="B27" s="99"/>
      <c r="C27" s="95" t="s">
        <v>130</v>
      </c>
      <c r="D27" s="94">
        <v>45.578379171031997</v>
      </c>
      <c r="E27" s="93">
        <v>188</v>
      </c>
      <c r="F27" s="93" t="s">
        <v>101</v>
      </c>
      <c r="G27" s="94">
        <v>0.24243818707996001</v>
      </c>
      <c r="H27" s="98"/>
    </row>
    <row r="28" spans="1:8">
      <c r="A28" s="97">
        <v>2</v>
      </c>
      <c r="B28" s="96" t="s">
        <v>128</v>
      </c>
      <c r="C28" s="95"/>
      <c r="D28" s="94">
        <v>0</v>
      </c>
      <c r="E28" s="93"/>
      <c r="F28" s="93"/>
      <c r="G28" s="93"/>
      <c r="H28" s="92" t="s">
        <v>26</v>
      </c>
    </row>
    <row r="29" spans="1:8">
      <c r="A29" s="95"/>
      <c r="B29" s="96" t="s">
        <v>127</v>
      </c>
      <c r="C29" s="95"/>
      <c r="D29" s="94">
        <v>0</v>
      </c>
      <c r="E29" s="93"/>
      <c r="F29" s="93"/>
      <c r="G29" s="93"/>
      <c r="H29" s="92"/>
    </row>
    <row r="30" spans="1:8">
      <c r="A30" s="95"/>
      <c r="B30" s="96" t="s">
        <v>126</v>
      </c>
      <c r="C30" s="95"/>
      <c r="D30" s="94">
        <v>0</v>
      </c>
      <c r="E30" s="93"/>
      <c r="F30" s="93"/>
      <c r="G30" s="93"/>
      <c r="H30" s="92"/>
    </row>
    <row r="31" spans="1:8">
      <c r="A31" s="95"/>
      <c r="B31" s="96" t="s">
        <v>125</v>
      </c>
      <c r="C31" s="95"/>
      <c r="D31" s="94">
        <v>45.578379171031997</v>
      </c>
      <c r="E31" s="93"/>
      <c r="F31" s="93"/>
      <c r="G31" s="93"/>
      <c r="H31" s="92"/>
    </row>
    <row r="32" spans="1:8" ht="25.5">
      <c r="A32" s="104" t="s">
        <v>85</v>
      </c>
      <c r="B32" s="103"/>
      <c r="C32" s="102"/>
      <c r="D32" s="101">
        <v>1128.7595427167</v>
      </c>
      <c r="E32" s="93"/>
      <c r="F32" s="93"/>
      <c r="G32" s="93"/>
      <c r="H32" s="98"/>
    </row>
    <row r="33" spans="1:8">
      <c r="A33" s="95" t="s">
        <v>129</v>
      </c>
      <c r="B33" s="96" t="s">
        <v>128</v>
      </c>
      <c r="C33" s="102"/>
      <c r="D33" s="101">
        <v>0</v>
      </c>
      <c r="E33" s="93"/>
      <c r="F33" s="93"/>
      <c r="G33" s="93"/>
      <c r="H33" s="98"/>
    </row>
    <row r="34" spans="1:8">
      <c r="A34" s="95"/>
      <c r="B34" s="96" t="s">
        <v>127</v>
      </c>
      <c r="C34" s="102"/>
      <c r="D34" s="101">
        <v>0</v>
      </c>
      <c r="E34" s="93"/>
      <c r="F34" s="93"/>
      <c r="G34" s="93"/>
      <c r="H34" s="98"/>
    </row>
    <row r="35" spans="1:8">
      <c r="A35" s="95"/>
      <c r="B35" s="96" t="s">
        <v>126</v>
      </c>
      <c r="C35" s="102"/>
      <c r="D35" s="101">
        <v>0</v>
      </c>
      <c r="E35" s="93"/>
      <c r="F35" s="93"/>
      <c r="G35" s="93"/>
      <c r="H35" s="98"/>
    </row>
    <row r="36" spans="1:8">
      <c r="A36" s="95"/>
      <c r="B36" s="96" t="s">
        <v>125</v>
      </c>
      <c r="C36" s="102"/>
      <c r="D36" s="101">
        <v>1128.7595427167</v>
      </c>
      <c r="E36" s="93"/>
      <c r="F36" s="93"/>
      <c r="G36" s="93"/>
      <c r="H36" s="98"/>
    </row>
    <row r="37" spans="1:8">
      <c r="A37" s="100" t="s">
        <v>85</v>
      </c>
      <c r="B37" s="99"/>
      <c r="C37" s="95" t="s">
        <v>25</v>
      </c>
      <c r="D37" s="94">
        <v>1128.7595427167</v>
      </c>
      <c r="E37" s="93">
        <v>4.4800000000000004</v>
      </c>
      <c r="F37" s="93" t="s">
        <v>105</v>
      </c>
      <c r="G37" s="94">
        <v>251.95525507068999</v>
      </c>
      <c r="H37" s="98"/>
    </row>
    <row r="38" spans="1:8">
      <c r="A38" s="97">
        <v>1</v>
      </c>
      <c r="B38" s="96" t="s">
        <v>128</v>
      </c>
      <c r="C38" s="95"/>
      <c r="D38" s="94">
        <v>0</v>
      </c>
      <c r="E38" s="93"/>
      <c r="F38" s="93"/>
      <c r="G38" s="93"/>
      <c r="H38" s="92" t="s">
        <v>26</v>
      </c>
    </row>
    <row r="39" spans="1:8">
      <c r="A39" s="95"/>
      <c r="B39" s="96" t="s">
        <v>127</v>
      </c>
      <c r="C39" s="95"/>
      <c r="D39" s="94">
        <v>0</v>
      </c>
      <c r="E39" s="93"/>
      <c r="F39" s="93"/>
      <c r="G39" s="93"/>
      <c r="H39" s="92"/>
    </row>
    <row r="40" spans="1:8">
      <c r="A40" s="95"/>
      <c r="B40" s="96" t="s">
        <v>126</v>
      </c>
      <c r="C40" s="95"/>
      <c r="D40" s="94">
        <v>0</v>
      </c>
      <c r="E40" s="93"/>
      <c r="F40" s="93"/>
      <c r="G40" s="93"/>
      <c r="H40" s="92"/>
    </row>
    <row r="41" spans="1:8">
      <c r="A41" s="95"/>
      <c r="B41" s="96" t="s">
        <v>125</v>
      </c>
      <c r="C41" s="95"/>
      <c r="D41" s="94">
        <v>1128.7595427167</v>
      </c>
      <c r="E41" s="93"/>
      <c r="F41" s="93"/>
      <c r="G41" s="93"/>
      <c r="H41" s="92"/>
    </row>
    <row r="42" spans="1:8">
      <c r="A42" s="91"/>
      <c r="C42" s="91"/>
      <c r="D42" s="88"/>
      <c r="E42" s="88"/>
      <c r="F42" s="88"/>
      <c r="G42" s="88"/>
      <c r="H42" s="90"/>
    </row>
    <row r="44" spans="1:8">
      <c r="A44" s="89" t="s">
        <v>124</v>
      </c>
      <c r="B44" s="89"/>
      <c r="C44" s="89"/>
      <c r="D44" s="89"/>
      <c r="E44" s="89"/>
      <c r="F44" s="89"/>
      <c r="G44" s="89"/>
      <c r="H44" s="89"/>
    </row>
    <row r="45" spans="1:8">
      <c r="A45" s="89" t="s">
        <v>123</v>
      </c>
      <c r="B45" s="89"/>
      <c r="C45" s="89"/>
      <c r="D45" s="89"/>
      <c r="E45" s="89"/>
      <c r="F45" s="89"/>
      <c r="G45" s="89"/>
      <c r="H45" s="89"/>
    </row>
  </sheetData>
  <mergeCells count="27">
    <mergeCell ref="A3:B3"/>
    <mergeCell ref="A8:B8"/>
    <mergeCell ref="A13:B13"/>
    <mergeCell ref="A22:B22"/>
    <mergeCell ref="A27:B27"/>
    <mergeCell ref="A33:A36"/>
    <mergeCell ref="A38:A41"/>
    <mergeCell ref="C8:C12"/>
    <mergeCell ref="C13:C17"/>
    <mergeCell ref="C22:C26"/>
    <mergeCell ref="C27:C31"/>
    <mergeCell ref="A32:B32"/>
    <mergeCell ref="A37:B37"/>
    <mergeCell ref="A44:H44"/>
    <mergeCell ref="A45:H45"/>
    <mergeCell ref="A4:A7"/>
    <mergeCell ref="A9:A12"/>
    <mergeCell ref="A14:A17"/>
    <mergeCell ref="A18:A21"/>
    <mergeCell ref="A23:A26"/>
    <mergeCell ref="A28:A31"/>
    <mergeCell ref="C37:C41"/>
    <mergeCell ref="H9:H12"/>
    <mergeCell ref="H14:H17"/>
    <mergeCell ref="H23:H26"/>
    <mergeCell ref="H28:H31"/>
    <mergeCell ref="H38:H4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zoomScale="90" zoomScaleNormal="90" workbookViewId="0">
      <selection sqref="A1:H1"/>
    </sheetView>
  </sheetViews>
  <sheetFormatPr defaultColWidth="9.140625" defaultRowHeight="15"/>
  <cols>
    <col min="1" max="1" width="60.5703125" style="16" customWidth="1"/>
    <col min="2" max="3" width="13.855468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>
      <c r="A1" s="84" t="s">
        <v>91</v>
      </c>
      <c r="B1" s="84"/>
      <c r="C1" s="84"/>
      <c r="D1" s="84"/>
      <c r="E1" s="84"/>
      <c r="F1" s="84"/>
      <c r="G1" s="84"/>
      <c r="H1" s="84"/>
    </row>
    <row r="3" spans="1:8" ht="44.25" customHeight="1">
      <c r="A3" s="6" t="s">
        <v>92</v>
      </c>
      <c r="B3" s="6" t="s">
        <v>93</v>
      </c>
      <c r="C3" s="6" t="s">
        <v>94</v>
      </c>
      <c r="D3" s="6" t="s">
        <v>95</v>
      </c>
      <c r="E3" s="6" t="s">
        <v>96</v>
      </c>
      <c r="F3" s="6" t="s">
        <v>97</v>
      </c>
      <c r="G3" s="6" t="s">
        <v>98</v>
      </c>
      <c r="H3" s="6" t="s">
        <v>99</v>
      </c>
    </row>
    <row r="4" spans="1:8" ht="39" customHeight="1">
      <c r="A4" s="25" t="s">
        <v>100</v>
      </c>
      <c r="B4" s="26" t="s">
        <v>101</v>
      </c>
      <c r="C4" s="27">
        <v>18.283049118204001</v>
      </c>
      <c r="D4" s="27">
        <v>25.632087662364999</v>
      </c>
      <c r="E4" s="26">
        <v>0.4</v>
      </c>
      <c r="F4" s="26"/>
      <c r="G4" s="27">
        <v>468.63271773314</v>
      </c>
      <c r="H4" s="28"/>
    </row>
    <row r="5" spans="1:8" ht="39" customHeight="1">
      <c r="A5" s="25" t="s">
        <v>102</v>
      </c>
      <c r="B5" s="26" t="s">
        <v>101</v>
      </c>
      <c r="C5" s="27">
        <v>165.85337414371</v>
      </c>
      <c r="D5" s="27">
        <v>19.447555803385999</v>
      </c>
      <c r="E5" s="26">
        <v>0.4</v>
      </c>
      <c r="F5" s="26"/>
      <c r="G5" s="27">
        <v>3225.4427488397</v>
      </c>
      <c r="H5" s="28"/>
    </row>
    <row r="6" spans="1:8" ht="39" customHeight="1">
      <c r="A6" s="25" t="s">
        <v>103</v>
      </c>
      <c r="B6" s="26" t="s">
        <v>101</v>
      </c>
      <c r="C6" s="27">
        <v>15.018218918524999</v>
      </c>
      <c r="D6" s="27">
        <v>80.053876886355994</v>
      </c>
      <c r="E6" s="26">
        <v>0.4</v>
      </c>
      <c r="F6" s="26"/>
      <c r="G6" s="27">
        <v>1202.2666483559001</v>
      </c>
      <c r="H6" s="28"/>
    </row>
    <row r="7" spans="1:8" ht="39" customHeight="1">
      <c r="A7" s="25" t="s">
        <v>104</v>
      </c>
      <c r="B7" s="26" t="s">
        <v>105</v>
      </c>
      <c r="C7" s="27">
        <v>4.9449118204343003</v>
      </c>
      <c r="D7" s="27">
        <v>881.09974599531995</v>
      </c>
      <c r="E7" s="26">
        <v>0.4</v>
      </c>
      <c r="F7" s="26"/>
      <c r="G7" s="27">
        <v>4356.9605489539999</v>
      </c>
      <c r="H7" s="28"/>
    </row>
    <row r="8" spans="1:8" ht="39" customHeight="1">
      <c r="A8" s="25" t="s">
        <v>106</v>
      </c>
      <c r="B8" s="26" t="s">
        <v>101</v>
      </c>
      <c r="C8" s="27">
        <v>153.44701938493</v>
      </c>
      <c r="D8" s="27">
        <v>19.225895489928</v>
      </c>
      <c r="E8" s="26">
        <v>0.4</v>
      </c>
      <c r="F8" s="26"/>
      <c r="G8" s="27">
        <v>2950.1563579356002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2025-10-24T08:41:04Z</dcterms:modified>
</cp:coreProperties>
</file>